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5205"/>
  </bookViews>
  <sheets>
    <sheet name="Formularz cenowy" sheetId="2" r:id="rId1"/>
  </sheets>
  <calcPr calcId="145621"/>
</workbook>
</file>

<file path=xl/calcChain.xml><?xml version="1.0" encoding="utf-8"?>
<calcChain xmlns="http://schemas.openxmlformats.org/spreadsheetml/2006/main">
  <c r="S12" i="2" l="1"/>
  <c r="S11" i="2"/>
  <c r="S10" i="2"/>
  <c r="S9" i="2"/>
  <c r="O9" i="2" l="1"/>
  <c r="O10" i="2"/>
  <c r="O11" i="2"/>
  <c r="O12" i="2"/>
  <c r="J10" i="2"/>
  <c r="Q10" i="2" s="1"/>
  <c r="T10" i="2" s="1"/>
  <c r="J11" i="2"/>
  <c r="Q11" i="2" s="1"/>
  <c r="T11" i="2" s="1"/>
  <c r="J12" i="2"/>
  <c r="Q12" i="2" s="1"/>
  <c r="T12" i="2" s="1"/>
  <c r="J9" i="2"/>
  <c r="Q9" i="2" s="1"/>
  <c r="T9" i="2" s="1"/>
  <c r="U12" i="2" l="1"/>
  <c r="W12" i="2" s="1"/>
  <c r="X12" i="2" s="1"/>
  <c r="U11" i="2"/>
  <c r="W11" i="2" s="1"/>
  <c r="X11" i="2" s="1"/>
  <c r="U10" i="2"/>
  <c r="W10" i="2" s="1"/>
  <c r="X10" i="2" s="1"/>
  <c r="U9" i="2"/>
  <c r="W9" i="2" s="1"/>
  <c r="U13" i="2" l="1"/>
  <c r="X9" i="2"/>
  <c r="W13" i="2"/>
  <c r="X13" i="2" l="1"/>
</calcChain>
</file>

<file path=xl/sharedStrings.xml><?xml version="1.0" encoding="utf-8"?>
<sst xmlns="http://schemas.openxmlformats.org/spreadsheetml/2006/main" count="73" uniqueCount="63">
  <si>
    <t>Liczba miesięcy
[m-c]</t>
  </si>
  <si>
    <t>Liczba punktów poboru
[szt]</t>
  </si>
  <si>
    <t>Stawka opłaty zmiennej netto
[gr/kWh]</t>
  </si>
  <si>
    <t>Moc umowna 
[kWh/h]</t>
  </si>
  <si>
    <t xml:space="preserve"> ≤ 110</t>
  </si>
  <si>
    <t>SPRZEDAŻ PALIWA GAZOWEGO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</si>
  <si>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</si>
  <si>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</si>
  <si>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</si>
  <si>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</si>
  <si>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</si>
  <si>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</si>
  <si>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</si>
  <si>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</si>
  <si>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</si>
  <si>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</si>
  <si>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</si>
  <si>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</si>
  <si>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W-5.1_TA</t>
  </si>
  <si>
    <t>W-4_TA</t>
  </si>
  <si>
    <t>FORMULARZ CENOWY</t>
  </si>
  <si>
    <t>poza rozliczeniem taryfowym</t>
  </si>
  <si>
    <t>WYSZCZEGÓLNIENIE</t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</si>
  <si>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ZW </t>
    </r>
    <r>
      <rPr>
        <sz val="10"/>
        <color theme="1"/>
        <rFont val="Cambria"/>
        <family val="1"/>
        <charset val="238"/>
        <scheme val="major"/>
      </rPr>
      <t>- bez akcyzy, z zerową stawką akcyzy lub zwolnione od akcyzy
[kWh]</t>
    </r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</si>
  <si>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</si>
  <si>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</si>
  <si>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</si>
  <si>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</si>
  <si>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</si>
  <si>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>DYSTRYBUCJA PALIWA GAZOWEGO</t>
  </si>
  <si>
    <t xml:space="preserve"> -17-</t>
  </si>
  <si>
    <t xml:space="preserve"> -18-</t>
  </si>
  <si>
    <t xml:space="preserve"> -19-</t>
  </si>
  <si>
    <t xml:space="preserve"> -20-</t>
  </si>
  <si>
    <t>CENA OFERTY</t>
  </si>
  <si>
    <t xml:space="preserve"> -21-</t>
  </si>
  <si>
    <t xml:space="preserve"> -22-</t>
  </si>
  <si>
    <t>n.d</t>
  </si>
  <si>
    <t>a) odbiorców w gospodarstwach domowych w lokalach mieszkalnych lub na potrzeby wytwarzania ciepła zużywanego przez odbiorców w gospodarstwach domowych w lokalach mieszkalnych oraz na potrzeby części wspólnych budynków wielolokalowych,</t>
  </si>
  <si>
    <t>b) odbiorców, o których mowa w art. 62b ust. 1 pkt 2 lit. d ustawy, prowadzących działalność w lokalach odbiorcy, o którym mowa w art. 62b ust. 1 pkt 2 lit. b lub c Ustawy z dnia 26 stycznia  2022 r. o szczególnych rozwiązaniach służących ochronie odbiorców paliw gazowych w związku  z sytuacją na rynku gazu (Dz. U. z 2022 r., poz. 202),</t>
  </si>
  <si>
    <t xml:space="preserve">c) o których mowa w art. 62b ust. 1 pkt 2 lit. d Ustawy z dnia 26 stycznia  2022 r. o szczególnych rozwiązaniach służących ochronie odbiorców paliw gazowych w związku  z sytuacją na rynku gazu (Dz. U. z 2022 r., poz. 202). </t>
  </si>
  <si>
    <t>Cena jednostkowa sprzedaży paliwa gazowego
bez akcyzy, z zerową stawką akcyzy lub zwolnione od akcyzy
netto
 [gr/kWh]</t>
  </si>
  <si>
    <t>Stawka podatku VAT
[%]</t>
  </si>
  <si>
    <r>
      <t xml:space="preserve">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</si>
  <si>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Grupa taryfowa</t>
  </si>
  <si>
    <r>
      <rPr>
        <b/>
        <vertAlign val="superscript"/>
        <sz val="9"/>
        <color theme="1"/>
        <rFont val="Cambria"/>
        <family val="1"/>
        <charset val="238"/>
        <scheme val="major"/>
      </rPr>
      <t xml:space="preserve">1 </t>
    </r>
    <r>
      <rPr>
        <b/>
        <sz val="9"/>
        <color theme="1"/>
        <rFont val="Cambria"/>
        <family val="1"/>
        <charset val="238"/>
        <scheme val="major"/>
      </rPr>
      <t>Dotyczy podmiotów uprawnionych, które nabywają i pobierają paliwo gazowe,  zużywane na potrzeby:</t>
    </r>
  </si>
  <si>
    <r>
      <t xml:space="preserve">2. Zamawiajacy w celu ułatwienia Wykonawcom obliczenia ceny oferty podał w poszczególnych komórkach stawki opłat za dystrybucję paliwa gazowego zgodnie z podaną taryfą OSD dla </t>
    </r>
    <r>
      <rPr>
        <b/>
        <sz val="10"/>
        <rFont val="Cambria"/>
        <family val="1"/>
        <charset val="238"/>
        <scheme val="major"/>
      </rPr>
      <t>obszaru taryfowego tarnowskiego</t>
    </r>
    <r>
      <rPr>
        <sz val="9"/>
        <rFont val="Cambria"/>
        <family val="1"/>
        <charset val="238"/>
        <scheme val="major"/>
      </rPr>
      <t>.
     Jeżeli po dniu wszczęcia postępowania przed dniem składania ofert taryfa OSD zostanie zmieniona, wówczas należy wprowadzić nowe obowiązujące stawki za dystrybucję paliwa gazowego.</t>
    </r>
  </si>
  <si>
    <t>W-2.1_TA</t>
  </si>
  <si>
    <t>W-3.6_TA</t>
  </si>
  <si>
    <t xml:space="preserve">1. Operatorem systemu dystrybucyjnego jest PSG Sp. z.o.o. z siedzibą w Tarnowie.
    Stawki opłat dystrybucyjnych nalezy podać zgodnie z Taryfą nr 10 OSD zatwierdzoną przez Prezesa Urzędu Regulacji Energetyki w dniu 17 grudnia 2021 r. decyzją nr DRG.DRG-2.4212.52.2021.AIK, zmienioną decyzją Prezesa Urzędu Regulacji Energetyki nr DRG.DRG-2.4212.43.2022.KGa z dnia 17 sierpnia 2022 r. </t>
  </si>
  <si>
    <t xml:space="preserve">Wartość brutto przenieść do pkt 1.4 Formularza oferty     </t>
  </si>
  <si>
    <t>Stawka opłaty abonamentowej/handlowej
netto
[zł/m-c]</t>
  </si>
  <si>
    <t>Załacznik nr 1a - formularz cenowy</t>
  </si>
  <si>
    <t xml:space="preserve">Szacunkowe zapotrzebowanie 
na paliwo gazowe 
RAZEM
[kWh]
(kol.7+kol.8) </t>
  </si>
  <si>
    <t>RAZEM SPRZEDAŻ
netto
[zł] 
(kol.7xkol.10)/100 + (kol.8xkol.11)/100 + (kol.2xkol.5xkol.12) + (kol.3xkol.5xkol.13)</t>
  </si>
  <si>
    <t>Razem opłata zmienna netto
[zł]
(kol.9×kol.15/100)</t>
  </si>
  <si>
    <t>Stawka opłaty stałej netto
a) dla grup taryfowych:
W-2.1, W-3.6, W-4
[zł/m-c]
b) dla grup taryfowych:
W-5.1
[gr/(kWh/h) za h]</t>
  </si>
  <si>
    <t>Razem opłata stała netto
[zł]
a) dla grup taryfowych:
W-1.1, W-2.1, W-3.6, W-4
[(kol.2+kol.3)×kol.5×kol.17]
b) dla grup taryfowych:
W-5.1
(kol.4×kol.6×kol.17/100)</t>
  </si>
  <si>
    <t>RAZEM DYSTRYBUCJA
netto
[zł] 
(kol.16+kol.18)</t>
  </si>
  <si>
    <t>Cena oferty netto
[zł] 
(kol. 14 + kol. 19)</t>
  </si>
  <si>
    <t>Wartość podatku VAT 
[zł] 
(kol.20xkol.21)</t>
  </si>
  <si>
    <t xml:space="preserve"> -23-</t>
  </si>
  <si>
    <t>Cena oferty brutto [zł] 
(kol. 20 + kol.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</si>
</sst>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\ &quot;zł&quot;;[Red]\-#,##0.000\ &quot;zł&quot;"/>
    <numFmt numFmtId="166" formatCode="#,##0.00_ ;\-#,##0.00\ "/>
    <numFmt numFmtId="167" formatCode="#,##0.00000"/>
  </numFmts>
  <fonts count="14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vertAlign val="superscript"/>
      <sz val="9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FFD4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3" fontId="6" fillId="0" borderId="0" xfId="0" applyNumberFormat="1" applyFont="1" applyFill="1"/>
    <xf numFmtId="0" fontId="6" fillId="0" borderId="0" xfId="0" applyFont="1" applyFill="1"/>
    <xf numFmtId="3" fontId="1" fillId="0" borderId="0" xfId="0" applyNumberFormat="1" applyFont="1" applyFill="1" applyAlignment="1">
      <alignment vertical="top" wrapText="1"/>
    </xf>
    <xf numFmtId="43" fontId="6" fillId="0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9" fillId="0" borderId="5" xfId="0" applyNumberFormat="1" applyFont="1" applyFill="1" applyBorder="1" applyAlignment="1">
      <alignment horizontal="center" vertical="center"/>
    </xf>
    <xf numFmtId="9" fontId="10" fillId="0" borderId="14" xfId="3" applyFont="1" applyFill="1" applyBorder="1" applyAlignment="1">
      <alignment horizontal="right" vertical="center"/>
    </xf>
    <xf numFmtId="4" fontId="9" fillId="0" borderId="16" xfId="1" applyNumberFormat="1" applyFont="1" applyFill="1" applyBorder="1" applyAlignment="1">
      <alignment horizontal="right" vertical="center"/>
    </xf>
    <xf numFmtId="4" fontId="9" fillId="0" borderId="14" xfId="1" applyNumberFormat="1" applyFont="1" applyFill="1" applyBorder="1" applyAlignment="1">
      <alignment horizontal="right" vertical="center"/>
    </xf>
    <xf numFmtId="4" fontId="9" fillId="0" borderId="15" xfId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9" fontId="10" fillId="0" borderId="1" xfId="3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3" fontId="9" fillId="0" borderId="6" xfId="1" applyFont="1" applyFill="1" applyBorder="1" applyAlignment="1">
      <alignment horizontal="center" vertical="center"/>
    </xf>
    <xf numFmtId="4" fontId="9" fillId="0" borderId="5" xfId="1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167" fontId="9" fillId="4" borderId="5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165" fontId="10" fillId="0" borderId="18" xfId="2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 wrapText="1"/>
    </xf>
    <xf numFmtId="167" fontId="9" fillId="4" borderId="7" xfId="0" applyNumberFormat="1" applyFont="1" applyFill="1" applyBorder="1" applyAlignment="1">
      <alignment horizontal="right" vertical="center"/>
    </xf>
    <xf numFmtId="167" fontId="9" fillId="4" borderId="3" xfId="0" applyNumberFormat="1" applyFont="1" applyFill="1" applyBorder="1" applyAlignment="1">
      <alignment horizontal="right" vertical="center"/>
    </xf>
    <xf numFmtId="4" fontId="9" fillId="4" borderId="3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167" fontId="9" fillId="4" borderId="17" xfId="0" applyNumberFormat="1" applyFont="1" applyFill="1" applyBorder="1" applyAlignment="1">
      <alignment horizontal="right" vertical="center"/>
    </xf>
    <xf numFmtId="167" fontId="9" fillId="4" borderId="18" xfId="0" applyNumberFormat="1" applyFont="1" applyFill="1" applyBorder="1" applyAlignment="1">
      <alignment horizontal="right" vertical="center"/>
    </xf>
    <xf numFmtId="4" fontId="9" fillId="4" borderId="18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43" fontId="10" fillId="0" borderId="3" xfId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right" vertical="center"/>
    </xf>
    <xf numFmtId="43" fontId="9" fillId="0" borderId="4" xfId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43" fontId="10" fillId="0" borderId="18" xfId="1" applyFont="1" applyFill="1" applyBorder="1" applyAlignment="1">
      <alignment horizontal="right" vertical="center"/>
    </xf>
    <xf numFmtId="164" fontId="10" fillId="0" borderId="18" xfId="0" applyNumberFormat="1" applyFont="1" applyFill="1" applyBorder="1" applyAlignment="1">
      <alignment horizontal="center" vertical="center"/>
    </xf>
    <xf numFmtId="166" fontId="9" fillId="0" borderId="18" xfId="1" applyNumberFormat="1" applyFont="1" applyFill="1" applyBorder="1" applyAlignment="1">
      <alignment horizontal="right" vertical="center"/>
    </xf>
    <xf numFmtId="43" fontId="9" fillId="0" borderId="19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right" vertical="center"/>
    </xf>
    <xf numFmtId="9" fontId="10" fillId="0" borderId="3" xfId="3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  <xf numFmtId="4" fontId="9" fillId="0" borderId="17" xfId="1" applyNumberFormat="1" applyFont="1" applyFill="1" applyBorder="1" applyAlignment="1">
      <alignment horizontal="right" vertical="center"/>
    </xf>
    <xf numFmtId="9" fontId="10" fillId="0" borderId="18" xfId="3" applyFont="1" applyFill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C5FFD4"/>
      <color rgb="FF00CC66"/>
      <color rgb="FF00EA75"/>
      <color rgb="FF00FF00"/>
      <color rgb="FF99FF66"/>
      <color rgb="FF43BC00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25"/>
  <sheetViews>
    <sheetView showGridLines="0" tabSelected="1" zoomScale="70" zoomScaleNormal="70" zoomScaleSheetLayoutView="55" zoomScalePageLayoutView="70" workbookViewId="0">
      <selection activeCell="C20" sqref="C20"/>
    </sheetView>
  </sheetViews>
  <sheetFormatPr defaultRowHeight="24.95" customHeight="1" x14ac:dyDescent="0.2"/>
  <cols>
    <col min="1" max="1" width="3.875" style="4" customWidth="1"/>
    <col min="2" max="2" width="21.5" style="4" customWidth="1"/>
    <col min="3" max="4" width="10.625" style="4" customWidth="1"/>
    <col min="5" max="7" width="8.375" style="4" customWidth="1"/>
    <col min="8" max="9" width="10.875" style="4" customWidth="1"/>
    <col min="10" max="10" width="19.625" style="4" customWidth="1"/>
    <col min="11" max="12" width="11" style="4" customWidth="1"/>
    <col min="13" max="14" width="9.875" style="4" customWidth="1"/>
    <col min="15" max="15" width="16.625" style="4" customWidth="1"/>
    <col min="16" max="16" width="10.125" style="4" customWidth="1"/>
    <col min="17" max="17" width="15.5" style="4" customWidth="1"/>
    <col min="18" max="18" width="13.5" style="4" customWidth="1"/>
    <col min="19" max="19" width="22.125" style="4" customWidth="1"/>
    <col min="20" max="20" width="17.375" style="4" customWidth="1"/>
    <col min="21" max="21" width="14.375" style="4" customWidth="1"/>
    <col min="22" max="22" width="10.5" style="4" customWidth="1"/>
    <col min="23" max="23" width="13.25" style="4" customWidth="1"/>
    <col min="24" max="24" width="14.625" style="4" customWidth="1"/>
    <col min="25" max="25" width="13.625" style="4" customWidth="1"/>
    <col min="26" max="16384" width="9" style="4"/>
  </cols>
  <sheetData>
    <row r="1" spans="2:32" ht="6.75" customHeight="1" x14ac:dyDescent="0.2"/>
    <row r="2" spans="2:32" ht="39" customHeight="1" x14ac:dyDescent="0.2">
      <c r="S2" s="11"/>
      <c r="T2" s="12"/>
      <c r="U2" s="12"/>
      <c r="X2" s="30" t="s">
        <v>52</v>
      </c>
      <c r="Y2" s="9"/>
      <c r="Z2" s="9"/>
      <c r="AA2" s="9"/>
      <c r="AB2" s="9"/>
      <c r="AC2" s="9"/>
      <c r="AD2" s="9"/>
      <c r="AE2" s="9"/>
      <c r="AF2" s="9"/>
    </row>
    <row r="3" spans="2:32" ht="57.75" customHeight="1" x14ac:dyDescent="0.2">
      <c r="B3" s="93" t="s">
        <v>20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"/>
      <c r="Z3" s="9"/>
      <c r="AA3" s="9"/>
      <c r="AB3" s="9"/>
      <c r="AC3" s="9"/>
      <c r="AD3" s="9"/>
      <c r="AE3" s="9"/>
      <c r="AF3" s="9"/>
    </row>
    <row r="4" spans="2:32" ht="10.5" customHeight="1" thickBo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Y4" s="9"/>
      <c r="Z4" s="9"/>
      <c r="AA4" s="9"/>
      <c r="AB4" s="9"/>
      <c r="AC4" s="9"/>
      <c r="AD4" s="9"/>
      <c r="AE4" s="9"/>
      <c r="AF4" s="9"/>
    </row>
    <row r="5" spans="2:32" ht="38.25" customHeight="1" thickBot="1" x14ac:dyDescent="0.25">
      <c r="B5" s="95" t="s">
        <v>22</v>
      </c>
      <c r="C5" s="96"/>
      <c r="D5" s="96"/>
      <c r="E5" s="96"/>
      <c r="F5" s="96"/>
      <c r="G5" s="96"/>
      <c r="H5" s="96"/>
      <c r="I5" s="96"/>
      <c r="J5" s="97"/>
      <c r="K5" s="101" t="s">
        <v>5</v>
      </c>
      <c r="L5" s="102"/>
      <c r="M5" s="102"/>
      <c r="N5" s="102"/>
      <c r="O5" s="103"/>
      <c r="P5" s="108" t="s">
        <v>29</v>
      </c>
      <c r="Q5" s="109"/>
      <c r="R5" s="109"/>
      <c r="S5" s="109"/>
      <c r="T5" s="110"/>
      <c r="U5" s="120" t="s">
        <v>34</v>
      </c>
      <c r="V5" s="120"/>
      <c r="W5" s="120"/>
      <c r="X5" s="121"/>
      <c r="Y5" s="3"/>
    </row>
    <row r="6" spans="2:32" ht="102" customHeight="1" x14ac:dyDescent="0.2">
      <c r="B6" s="123" t="s">
        <v>44</v>
      </c>
      <c r="C6" s="124" t="s">
        <v>1</v>
      </c>
      <c r="D6" s="124"/>
      <c r="E6" s="124" t="s">
        <v>3</v>
      </c>
      <c r="F6" s="124" t="s">
        <v>0</v>
      </c>
      <c r="G6" s="124" t="s">
        <v>6</v>
      </c>
      <c r="H6" s="117" t="s">
        <v>23</v>
      </c>
      <c r="I6" s="117"/>
      <c r="J6" s="125" t="s">
        <v>53</v>
      </c>
      <c r="K6" s="98" t="s">
        <v>41</v>
      </c>
      <c r="L6" s="92"/>
      <c r="M6" s="92" t="s">
        <v>51</v>
      </c>
      <c r="N6" s="92"/>
      <c r="O6" s="99" t="s">
        <v>54</v>
      </c>
      <c r="P6" s="111" t="s">
        <v>2</v>
      </c>
      <c r="Q6" s="113" t="s">
        <v>55</v>
      </c>
      <c r="R6" s="113" t="s">
        <v>56</v>
      </c>
      <c r="S6" s="113" t="s">
        <v>57</v>
      </c>
      <c r="T6" s="99" t="s">
        <v>58</v>
      </c>
      <c r="U6" s="104" t="s">
        <v>59</v>
      </c>
      <c r="V6" s="106" t="s">
        <v>42</v>
      </c>
      <c r="W6" s="106" t="s">
        <v>60</v>
      </c>
      <c r="X6" s="115" t="s">
        <v>62</v>
      </c>
      <c r="Y6" s="3"/>
    </row>
    <row r="7" spans="2:32" ht="63" customHeight="1" thickBot="1" x14ac:dyDescent="0.25">
      <c r="B7" s="112"/>
      <c r="C7" s="52" t="s">
        <v>43</v>
      </c>
      <c r="D7" s="53" t="s">
        <v>21</v>
      </c>
      <c r="E7" s="114"/>
      <c r="F7" s="114"/>
      <c r="G7" s="114"/>
      <c r="H7" s="52" t="s">
        <v>43</v>
      </c>
      <c r="I7" s="52" t="s">
        <v>21</v>
      </c>
      <c r="J7" s="100"/>
      <c r="K7" s="62" t="s">
        <v>43</v>
      </c>
      <c r="L7" s="53" t="s">
        <v>21</v>
      </c>
      <c r="M7" s="52" t="s">
        <v>43</v>
      </c>
      <c r="N7" s="53" t="s">
        <v>21</v>
      </c>
      <c r="O7" s="100"/>
      <c r="P7" s="112"/>
      <c r="Q7" s="114"/>
      <c r="R7" s="114"/>
      <c r="S7" s="114"/>
      <c r="T7" s="100"/>
      <c r="U7" s="105"/>
      <c r="V7" s="107"/>
      <c r="W7" s="107"/>
      <c r="X7" s="116"/>
      <c r="Y7" s="3"/>
    </row>
    <row r="8" spans="2:32" ht="19.5" customHeight="1" thickBot="1" x14ac:dyDescent="0.25">
      <c r="B8" s="23" t="s">
        <v>7</v>
      </c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5" t="s">
        <v>15</v>
      </c>
      <c r="K8" s="23" t="s">
        <v>16</v>
      </c>
      <c r="L8" s="24" t="s">
        <v>17</v>
      </c>
      <c r="M8" s="24" t="s">
        <v>24</v>
      </c>
      <c r="N8" s="24" t="s">
        <v>25</v>
      </c>
      <c r="O8" s="25" t="s">
        <v>26</v>
      </c>
      <c r="P8" s="71" t="s">
        <v>27</v>
      </c>
      <c r="Q8" s="72" t="s">
        <v>28</v>
      </c>
      <c r="R8" s="72" t="s">
        <v>30</v>
      </c>
      <c r="S8" s="72" t="s">
        <v>31</v>
      </c>
      <c r="T8" s="83" t="s">
        <v>32</v>
      </c>
      <c r="U8" s="23" t="s">
        <v>33</v>
      </c>
      <c r="V8" s="24" t="s">
        <v>35</v>
      </c>
      <c r="W8" s="24" t="s">
        <v>36</v>
      </c>
      <c r="X8" s="25" t="s">
        <v>61</v>
      </c>
      <c r="Y8" s="3"/>
    </row>
    <row r="9" spans="2:32" ht="30.75" customHeight="1" x14ac:dyDescent="0.2">
      <c r="B9" s="59" t="s">
        <v>47</v>
      </c>
      <c r="C9" s="28">
        <v>2</v>
      </c>
      <c r="D9" s="28">
        <v>0</v>
      </c>
      <c r="E9" s="22" t="s">
        <v>4</v>
      </c>
      <c r="F9" s="28">
        <v>12</v>
      </c>
      <c r="G9" s="28" t="s">
        <v>37</v>
      </c>
      <c r="H9" s="60">
        <v>15840</v>
      </c>
      <c r="I9" s="60">
        <v>0</v>
      </c>
      <c r="J9" s="61">
        <f>+H9+I9</f>
        <v>15840</v>
      </c>
      <c r="K9" s="63"/>
      <c r="L9" s="64"/>
      <c r="M9" s="65"/>
      <c r="N9" s="65"/>
      <c r="O9" s="66">
        <f>+ROUND((H9*K9/100+I9*L9/100+C9*F9*M9+D9*F9*N9),2)</f>
        <v>0</v>
      </c>
      <c r="P9" s="73">
        <v>3.91</v>
      </c>
      <c r="Q9" s="74">
        <f>+ROUND(J9*P9/100,2)</f>
        <v>619.34</v>
      </c>
      <c r="R9" s="75">
        <v>9.0399999999999991</v>
      </c>
      <c r="S9" s="76">
        <f>+ROUND((C9+D9)*F9*R9,2)</f>
        <v>216.96</v>
      </c>
      <c r="T9" s="77">
        <f>+Q9+S9</f>
        <v>836.30000000000007</v>
      </c>
      <c r="U9" s="84">
        <f>+O9+T9</f>
        <v>836.30000000000007</v>
      </c>
      <c r="V9" s="85">
        <v>0.23</v>
      </c>
      <c r="W9" s="86">
        <f t="shared" ref="W9:W12" si="0">+ROUND(U9*V9,2)</f>
        <v>192.35</v>
      </c>
      <c r="X9" s="87">
        <f>+W9+U9</f>
        <v>1028.6500000000001</v>
      </c>
      <c r="Y9" s="3"/>
    </row>
    <row r="10" spans="2:32" ht="30.75" customHeight="1" x14ac:dyDescent="0.2">
      <c r="B10" s="21" t="s">
        <v>48</v>
      </c>
      <c r="C10" s="26">
        <v>4</v>
      </c>
      <c r="D10" s="26">
        <v>0</v>
      </c>
      <c r="E10" s="51" t="s">
        <v>4</v>
      </c>
      <c r="F10" s="26">
        <v>12</v>
      </c>
      <c r="G10" s="26" t="s">
        <v>37</v>
      </c>
      <c r="H10" s="27">
        <v>132440</v>
      </c>
      <c r="I10" s="27">
        <v>0</v>
      </c>
      <c r="J10" s="54">
        <f t="shared" ref="J10:J12" si="1">+H10+I10</f>
        <v>132440</v>
      </c>
      <c r="K10" s="47"/>
      <c r="L10" s="48"/>
      <c r="M10" s="50"/>
      <c r="N10" s="50"/>
      <c r="O10" s="49">
        <f t="shared" ref="O10:O12" si="2">+ROUND((H10*K10/100+I10*L10/100+C10*F10*M10+D10*F10*N10),2)</f>
        <v>0</v>
      </c>
      <c r="P10" s="36">
        <v>2.931</v>
      </c>
      <c r="Q10" s="29">
        <f t="shared" ref="Q10:Q12" si="3">+ROUND(J10*P10/100,2)</f>
        <v>3881.82</v>
      </c>
      <c r="R10" s="14">
        <v>34.9</v>
      </c>
      <c r="S10" s="41">
        <f>+ROUND((C10+D10)*F10*R10,2)</f>
        <v>1675.2</v>
      </c>
      <c r="T10" s="44">
        <f t="shared" ref="T10:T12" si="4">+Q10+S10</f>
        <v>5557.02</v>
      </c>
      <c r="U10" s="45">
        <f t="shared" ref="U10:U12" si="5">+O10+T10</f>
        <v>5557.02</v>
      </c>
      <c r="V10" s="42">
        <v>0.23</v>
      </c>
      <c r="W10" s="43">
        <f t="shared" si="0"/>
        <v>1278.1099999999999</v>
      </c>
      <c r="X10" s="46">
        <f t="shared" ref="X10:X12" si="6">+W10+U10</f>
        <v>6835.13</v>
      </c>
      <c r="Y10" s="3"/>
    </row>
    <row r="11" spans="2:32" ht="30.75" customHeight="1" x14ac:dyDescent="0.2">
      <c r="B11" s="21" t="s">
        <v>19</v>
      </c>
      <c r="C11" s="26">
        <v>0</v>
      </c>
      <c r="D11" s="26">
        <v>1</v>
      </c>
      <c r="E11" s="51" t="s">
        <v>4</v>
      </c>
      <c r="F11" s="26">
        <v>12</v>
      </c>
      <c r="G11" s="26" t="s">
        <v>37</v>
      </c>
      <c r="H11" s="27">
        <v>0</v>
      </c>
      <c r="I11" s="27">
        <v>131410</v>
      </c>
      <c r="J11" s="54">
        <f t="shared" si="1"/>
        <v>131410</v>
      </c>
      <c r="K11" s="47"/>
      <c r="L11" s="48"/>
      <c r="M11" s="50"/>
      <c r="N11" s="50"/>
      <c r="O11" s="49">
        <f t="shared" si="2"/>
        <v>0</v>
      </c>
      <c r="P11" s="36">
        <v>2.8730000000000002</v>
      </c>
      <c r="Q11" s="29">
        <f t="shared" si="3"/>
        <v>3775.41</v>
      </c>
      <c r="R11" s="14">
        <v>194.95</v>
      </c>
      <c r="S11" s="41">
        <f>+ROUND((C11+D11)*F11*R11,2)</f>
        <v>2339.4</v>
      </c>
      <c r="T11" s="44">
        <f t="shared" si="4"/>
        <v>6114.8099999999995</v>
      </c>
      <c r="U11" s="45">
        <f t="shared" si="5"/>
        <v>6114.8099999999995</v>
      </c>
      <c r="V11" s="42">
        <v>0.23</v>
      </c>
      <c r="W11" s="43">
        <f t="shared" si="0"/>
        <v>1406.41</v>
      </c>
      <c r="X11" s="46">
        <f t="shared" si="6"/>
        <v>7521.2199999999993</v>
      </c>
      <c r="Y11" s="3"/>
    </row>
    <row r="12" spans="2:32" ht="30.75" customHeight="1" thickBot="1" x14ac:dyDescent="0.25">
      <c r="B12" s="55" t="s">
        <v>18</v>
      </c>
      <c r="C12" s="56">
        <v>2</v>
      </c>
      <c r="D12" s="56">
        <v>0</v>
      </c>
      <c r="E12" s="56">
        <v>504</v>
      </c>
      <c r="F12" s="56">
        <v>12</v>
      </c>
      <c r="G12" s="56">
        <v>8760</v>
      </c>
      <c r="H12" s="57">
        <v>872730</v>
      </c>
      <c r="I12" s="57">
        <v>0</v>
      </c>
      <c r="J12" s="58">
        <f t="shared" si="1"/>
        <v>872730</v>
      </c>
      <c r="K12" s="67"/>
      <c r="L12" s="68"/>
      <c r="M12" s="69"/>
      <c r="N12" s="69"/>
      <c r="O12" s="70">
        <f t="shared" si="2"/>
        <v>0</v>
      </c>
      <c r="P12" s="78">
        <v>2.605</v>
      </c>
      <c r="Q12" s="79">
        <f t="shared" si="3"/>
        <v>22734.62</v>
      </c>
      <c r="R12" s="80">
        <v>0.505</v>
      </c>
      <c r="S12" s="81">
        <f>+ROUND(E12*G12*R12/100,2)</f>
        <v>22295.95</v>
      </c>
      <c r="T12" s="82">
        <f t="shared" si="4"/>
        <v>45030.57</v>
      </c>
      <c r="U12" s="88">
        <f t="shared" si="5"/>
        <v>45030.57</v>
      </c>
      <c r="V12" s="89">
        <v>0.23</v>
      </c>
      <c r="W12" s="90">
        <f t="shared" si="0"/>
        <v>10357.030000000001</v>
      </c>
      <c r="X12" s="91">
        <f t="shared" si="6"/>
        <v>55387.6</v>
      </c>
      <c r="Y12" s="3"/>
    </row>
    <row r="13" spans="2:32" ht="39" customHeight="1" thickBot="1" x14ac:dyDescent="0.25">
      <c r="B13" s="15"/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18"/>
      <c r="R13" s="19"/>
      <c r="S13" s="20"/>
      <c r="T13" s="20"/>
      <c r="U13" s="38">
        <f>SUM(U9:U12)</f>
        <v>57538.7</v>
      </c>
      <c r="V13" s="37">
        <v>0.23</v>
      </c>
      <c r="W13" s="39">
        <f>SUM(W9:W12)</f>
        <v>13233.900000000001</v>
      </c>
      <c r="X13" s="40">
        <f>+U13+W13</f>
        <v>70772.600000000006</v>
      </c>
      <c r="Y13" s="3"/>
    </row>
    <row r="14" spans="2:32" ht="54" customHeight="1" x14ac:dyDescent="0.2">
      <c r="B14" s="94" t="s">
        <v>49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10"/>
      <c r="Q14" s="10"/>
      <c r="R14" s="7"/>
      <c r="S14" s="8"/>
      <c r="T14" s="8"/>
      <c r="U14" s="8"/>
      <c r="V14" s="9"/>
      <c r="W14" s="9"/>
      <c r="X14" s="33" t="s">
        <v>50</v>
      </c>
      <c r="Y14" s="3"/>
    </row>
    <row r="15" spans="2:32" ht="39" customHeight="1" x14ac:dyDescent="0.2">
      <c r="B15" s="94" t="s">
        <v>46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0"/>
      <c r="N15" s="10"/>
      <c r="O15" s="10"/>
      <c r="P15" s="10"/>
      <c r="Q15" s="10"/>
      <c r="R15" s="118"/>
      <c r="S15" s="119"/>
      <c r="T15" s="6"/>
      <c r="U15" s="6"/>
      <c r="V15" s="9"/>
      <c r="W15" s="9"/>
      <c r="X15" s="9"/>
      <c r="Y15" s="3"/>
    </row>
    <row r="16" spans="2:32" ht="16.5" customHeight="1" x14ac:dyDescent="0.2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122"/>
      <c r="S16" s="122"/>
      <c r="T16" s="32"/>
      <c r="U16" s="32"/>
    </row>
    <row r="17" spans="2:17" ht="18" customHeight="1" x14ac:dyDescent="0.2">
      <c r="B17" s="34" t="s">
        <v>45</v>
      </c>
      <c r="H17" s="1"/>
      <c r="I17" s="5"/>
      <c r="J17" s="5"/>
      <c r="K17" s="5"/>
      <c r="L17" s="5"/>
      <c r="M17" s="5"/>
      <c r="N17" s="5"/>
      <c r="O17" s="5"/>
      <c r="P17" s="2"/>
    </row>
    <row r="18" spans="2:17" ht="18" customHeight="1" x14ac:dyDescent="0.2">
      <c r="B18" s="35" t="s">
        <v>38</v>
      </c>
      <c r="H18" s="1"/>
      <c r="I18" s="5"/>
      <c r="J18" s="5"/>
      <c r="K18" s="5"/>
      <c r="L18" s="5"/>
      <c r="M18" s="5"/>
      <c r="N18" s="5"/>
      <c r="O18" s="5"/>
      <c r="P18" s="2"/>
    </row>
    <row r="19" spans="2:17" ht="18" customHeight="1" x14ac:dyDescent="0.2">
      <c r="B19" s="35" t="s">
        <v>39</v>
      </c>
      <c r="H19" s="1"/>
      <c r="I19" s="1"/>
      <c r="J19" s="1"/>
      <c r="K19" s="1"/>
      <c r="L19" s="1"/>
      <c r="M19" s="1"/>
      <c r="N19" s="1"/>
      <c r="O19" s="1"/>
      <c r="P19" s="2"/>
    </row>
    <row r="20" spans="2:17" ht="18" customHeight="1" x14ac:dyDescent="0.2">
      <c r="B20" s="35" t="s">
        <v>40</v>
      </c>
      <c r="H20" s="1"/>
      <c r="I20" s="1"/>
      <c r="J20" s="1"/>
      <c r="K20" s="1"/>
      <c r="L20" s="1"/>
      <c r="M20" s="1"/>
      <c r="N20" s="1"/>
      <c r="O20" s="1"/>
      <c r="P20" s="2"/>
    </row>
    <row r="21" spans="2:17" ht="24.75" customHeight="1" x14ac:dyDescent="0.2">
      <c r="H21" s="1"/>
      <c r="I21" s="5"/>
      <c r="J21" s="5"/>
      <c r="K21" s="5"/>
      <c r="L21" s="5"/>
      <c r="M21" s="5"/>
      <c r="N21" s="5"/>
      <c r="O21" s="5"/>
      <c r="P21" s="2"/>
    </row>
    <row r="22" spans="2:17" ht="24.75" customHeight="1" x14ac:dyDescent="0.2">
      <c r="H22" s="1"/>
      <c r="I22" s="1"/>
      <c r="J22" s="1"/>
      <c r="K22" s="1"/>
      <c r="L22" s="1"/>
      <c r="M22" s="1"/>
      <c r="N22" s="1"/>
      <c r="O22" s="1"/>
      <c r="P22" s="2"/>
    </row>
    <row r="23" spans="2:17" ht="24.75" customHeight="1" x14ac:dyDescent="0.2">
      <c r="H23" s="1"/>
      <c r="I23" s="1"/>
      <c r="J23" s="1"/>
      <c r="K23" s="1"/>
      <c r="L23" s="1"/>
      <c r="M23" s="1"/>
      <c r="N23" s="1"/>
      <c r="O23" s="1"/>
      <c r="P23" s="1"/>
    </row>
    <row r="24" spans="2:17" ht="24.75" customHeight="1" x14ac:dyDescent="0.2">
      <c r="H24" s="1"/>
      <c r="I24" s="1"/>
      <c r="J24" s="1"/>
      <c r="K24" s="1"/>
      <c r="L24" s="1"/>
      <c r="M24" s="1"/>
      <c r="N24" s="1"/>
      <c r="O24" s="1"/>
      <c r="P24" s="1"/>
    </row>
    <row r="25" spans="2:17" ht="24.7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28">
    <mergeCell ref="B15:L15"/>
    <mergeCell ref="B6:B7"/>
    <mergeCell ref="E6:E7"/>
    <mergeCell ref="F6:F7"/>
    <mergeCell ref="G6:G7"/>
    <mergeCell ref="J6:J7"/>
    <mergeCell ref="C6:D6"/>
    <mergeCell ref="R15:S15"/>
    <mergeCell ref="U5:X5"/>
    <mergeCell ref="R16:S16"/>
    <mergeCell ref="R6:R7"/>
    <mergeCell ref="S6:S7"/>
    <mergeCell ref="M6:N6"/>
    <mergeCell ref="B3:X3"/>
    <mergeCell ref="B14:O14"/>
    <mergeCell ref="B5:J5"/>
    <mergeCell ref="K6:L6"/>
    <mergeCell ref="O6:O7"/>
    <mergeCell ref="K5:O5"/>
    <mergeCell ref="U6:U7"/>
    <mergeCell ref="V6:V7"/>
    <mergeCell ref="P5:T5"/>
    <mergeCell ref="P6:P7"/>
    <mergeCell ref="Q6:Q7"/>
    <mergeCell ref="T6:T7"/>
    <mergeCell ref="W6:W7"/>
    <mergeCell ref="X6:X7"/>
    <mergeCell ref="H6:I6"/>
  </mergeCells>
  <pageMargins left="0.25" right="0.26" top="0.28999999999999998" bottom="0.22" header="0.19" footer="0.14000000000000001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2022-08-02T14:19:38Z</cp:lastPrinted>
  <dcterms:created xsi:type="dcterms:W3CDTF">2015-09-16T11:15:51Z</dcterms:created>
  <dcterms:modified xsi:type="dcterms:W3CDTF">2022-11-18T07:03:09Z</dcterms:modified>
</cp:coreProperties>
</file>